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135" windowHeight="9300" activeTab="0"/>
  </bookViews>
  <sheets>
    <sheet name="Target Nation Volumes" sheetId="1" r:id="rId1"/>
    <sheet name="Regional Volumes" sheetId="2" r:id="rId2"/>
    <sheet name="Top Deals" sheetId="3" r:id="rId3"/>
    <sheet name="Session Details" sheetId="4" state="hidden" r:id="rId4"/>
  </sheets>
  <definedNames/>
  <calcPr fullCalcOnLoad="1"/>
</workbook>
</file>

<file path=xl/sharedStrings.xml><?xml version="1.0" encoding="utf-8"?>
<sst xmlns="http://schemas.openxmlformats.org/spreadsheetml/2006/main" count="356" uniqueCount="214">
  <si>
    <t>Ranking Value inc.
Net Debt
of Target ($ Mil)</t>
  </si>
  <si>
    <t>Mkt.
Share</t>
  </si>
  <si>
    <t xml:space="preserve">Number of
Deals </t>
  </si>
  <si>
    <t xml:space="preserve">1/1/2016 - 7/19/2016 </t>
  </si>
  <si>
    <t>Europe</t>
  </si>
  <si>
    <t>Americas</t>
  </si>
  <si>
    <t>Asia-Pacific (ex Central Asia)</t>
  </si>
  <si>
    <t>Africa/Middle East/Central Asia</t>
  </si>
  <si>
    <t>Japan</t>
  </si>
  <si>
    <t>Industry Total</t>
  </si>
  <si>
    <t>Source: Thomson Reuters   Date: 07/19/2016</t>
  </si>
  <si>
    <t xml:space="preserve"> Rank Date</t>
  </si>
  <si>
    <t>United States of America</t>
  </si>
  <si>
    <t>France</t>
  </si>
  <si>
    <t>Sweden</t>
  </si>
  <si>
    <t>China</t>
  </si>
  <si>
    <t>United Kingdom</t>
  </si>
  <si>
    <t>Canada</t>
  </si>
  <si>
    <t>South Korea</t>
  </si>
  <si>
    <t>Italy</t>
  </si>
  <si>
    <t>Israel</t>
  </si>
  <si>
    <t>Cyprus</t>
  </si>
  <si>
    <t>Switzerland</t>
  </si>
  <si>
    <t>Singapore</t>
  </si>
  <si>
    <t>Luxembourg</t>
  </si>
  <si>
    <t>India</t>
  </si>
  <si>
    <t>Belgium</t>
  </si>
  <si>
    <t>Russian Federation</t>
  </si>
  <si>
    <t>Taiwan</t>
  </si>
  <si>
    <t>Hong Kong</t>
  </si>
  <si>
    <t>Australia</t>
  </si>
  <si>
    <t>Mexico</t>
  </si>
  <si>
    <t>Germany</t>
  </si>
  <si>
    <t>Spain</t>
  </si>
  <si>
    <t>Tunisia</t>
  </si>
  <si>
    <t>Brazil</t>
  </si>
  <si>
    <t>Egypt</t>
  </si>
  <si>
    <t>Kenya</t>
  </si>
  <si>
    <t>Ukraine</t>
  </si>
  <si>
    <t>Bulgaria</t>
  </si>
  <si>
    <t>Denmark</t>
  </si>
  <si>
    <t>Republic of Ireland</t>
  </si>
  <si>
    <t>Indonesia</t>
  </si>
  <si>
    <t>Czech Republic</t>
  </si>
  <si>
    <t>Norway</t>
  </si>
  <si>
    <t>Colombia</t>
  </si>
  <si>
    <t>Latvia</t>
  </si>
  <si>
    <t>New Zealand</t>
  </si>
  <si>
    <t>Netherlands</t>
  </si>
  <si>
    <t>South Africa</t>
  </si>
  <si>
    <t>Slovak Republic</t>
  </si>
  <si>
    <t>Poland</t>
  </si>
  <si>
    <t>Vietnam</t>
  </si>
  <si>
    <t xml:space="preserve">  Date
Announced</t>
  </si>
  <si>
    <t>Date
Effective/
Unconditional</t>
  </si>
  <si>
    <t>Ranking Value
inc. Net Debt
of Target ($Mil)</t>
  </si>
  <si>
    <t>Status</t>
  </si>
  <si>
    <t>Target Name</t>
  </si>
  <si>
    <t>Target
Nation</t>
  </si>
  <si>
    <t>Target
Macro
Industry</t>
  </si>
  <si>
    <t>Acquiror Full Name</t>
  </si>
  <si>
    <t>Acquiror
 Nation</t>
  </si>
  <si>
    <t>Acquiror
Ultimate
Parent</t>
  </si>
  <si>
    <t>Acquiror
Ultimate
 Parent
 Nation</t>
  </si>
  <si>
    <t>Target Advisors</t>
  </si>
  <si>
    <t>Acquiror Advisors</t>
  </si>
  <si>
    <t>Target
 Legal
Advisor</t>
  </si>
  <si>
    <t>Acquiror
 Legal
Advisor</t>
  </si>
  <si>
    <t>Synopsis</t>
  </si>
  <si>
    <t>Pending</t>
  </si>
  <si>
    <t>China Natl Accord-Assets</t>
  </si>
  <si>
    <t>Healthcare</t>
  </si>
  <si>
    <t>Shanghai Shyndec Pharmaceutical Co Ltd</t>
  </si>
  <si>
    <t>Shanghai Shyndec Pharm Co Ltd</t>
  </si>
  <si>
    <t>CITIC Securities Co Ltd</t>
  </si>
  <si>
    <t>Jincheng Tongda &amp; Neal Law Firm</t>
  </si>
  <si>
    <t>CHINA - Shanghai Shyndec Pharmaceutical Co Ltd (Shanghai Shyndec) agreed to acquire assets of China National Accord Medicines Corporation Ltd, a Shenzhen- based manufacturer of pharmaceutical preparation, in exchange for 86.271 mil Shanghai Shyndec's new ordinary shares valued at an estimated CNY 3.205 bil (USD 492.739 mil). The shares were valued based on Shanghai Shyndec's closing stock price of CNY 37.15 (USD 5.712) on 20 October 2015, the last full trading day prior to the suspension. Assets of China National Accord Medicines Corporation Ltd include 51% interest of Guoyao Group Zhijun (Shenzhen) Pharmaceutical Co Ltd, 51% interest of Guoyao Group Zhijun (Shenzhen) Pingshan Pharmaceutical Co Ltd, 51% interest of Shenzhen Zhijun Medicine Trade Co Ltd and China National Accord Medicines (Pingshan) Pharmaceutical R&amp;D and manufacturing bases buildings, equipments and so on. Concurrently, Shanghai Shyndec Pharmaceutical Co Ltd agreed to acquire assets of Sinopharm Group Co Ltd.</t>
  </si>
  <si>
    <t>Sinopharm Weiqida Pharm Co Ltd</t>
  </si>
  <si>
    <t>CHINA - Shanghai Shyndec Pharmaceutical Co Ltd (Shyndec Pharmaceutical) agreed to acquire the entire share capital of Sinopharm Weiqida Pharmaceutical Co Ltd, a Datong-based manufacturer and wholesaler of pharmaceuticals, from China National Pharmaceutical Industry Corp(67%), a unit of the Chinese state-owned China National Pharmaceutical Group Corp, and Han Yanlin(33%) for an estimated total value of CNY 3.281 bil (USD 503.882 mil), in a stock swap transaction. The consideration was to consist of CNY 42.566 mil (USD 6.538 mil) in cash and the issuance of 87.159 mil Shyndec Pharmaceutical's new ordinary shares valued at CNY 3.238 bil (USD 497.344 mil). The shares were valued based on Shyndec Pharmaceutical's closing stock price of CNY 37. 15 (USD 5.706) on 20 October 2015, the last full trading day prior to the suspension. Concurrently, Shyndec Pharmaceutical agreed to acquire the entire share capital of Sinopharm Group Industry Co Ltd, a 52.92% interest in Qinghai Pharmaceutical (Group) Co Ltd, a 55% interest in Sinopharm Group Xinjiang Pharmaceutical Co Ltd, a 25% stake in Sinopharm A-Think Pharmaceutical Co Ltd, a 33% stake in Sinopharm Group Datong Weiqida Zhongkang Pharmaceutical Co Ltd and the entire share capital of Sinopharm Shantou Jinshi Pharmaceutical Co Ltd.</t>
  </si>
  <si>
    <t>Tensha Therapeutics Inc</t>
  </si>
  <si>
    <t>United States</t>
  </si>
  <si>
    <t>Roche Holding AG</t>
  </si>
  <si>
    <t>Morgan Lewis &amp; Bockius</t>
  </si>
  <si>
    <t>Davis Polk &amp; Wardwell</t>
  </si>
  <si>
    <t>US - Roche Holding AG of Switzerland agreed to acquire Tensha Therapeutics Inc, a Massachusetts-based manufacturer of pharmaceutical products, for an estimated USD 535 mil. The consideration was to consist of USD 115 mil in cash and up to USD 420 mil in profit- related payments.</t>
  </si>
  <si>
    <t>Guangxi Wuzhou Zhongheng Grp</t>
  </si>
  <si>
    <t>Guangxi Investment Group Co Ltd</t>
  </si>
  <si>
    <t>Guangxi Invest Grp Co Ltd</t>
  </si>
  <si>
    <t>Sealand Securities Co Ltd</t>
  </si>
  <si>
    <t>CHINA - The Chinese state- owned Guangxi Investment Group Co Ltd agreed to acquire a 20.52% stake or 713. 092 mil ordinary shares in Guangxi Wuzhou Zhongheng Group Co Ltd, a Wuzhou-based manufacturer and wholesaler of pharmaceutical preparation, from Guangxi Zhongheng Industrial Co Ltd, for CNY 5. 44 (USD 0.827) per share, or a total value of CNY 3.879 bil (USD 589.638 mil) in cash, in a privately negotiated transaction.</t>
  </si>
  <si>
    <t>Meda AB</t>
  </si>
  <si>
    <t>Mylan NV</t>
  </si>
  <si>
    <t>SEB
Rothschild</t>
  </si>
  <si>
    <t>Centerview Partners LLC
Handelsbanken Capital Markets</t>
  </si>
  <si>
    <t>Mannheimer Swartling Advokatbyra
White &amp; Case LLP</t>
  </si>
  <si>
    <t>Cravath, Swaine &amp; Moore
NautaDutilh
Stibbe
Cadwalader, Wickersham &amp; Taft
Morgan Lewis &amp; Bockius</t>
  </si>
  <si>
    <t>SWEDEN -  Mylan NV (Mylan) of the US launched a tender offer to acquire the entire share capital of Meda AB (Meda), a Solna-based manufacturer and wholesaler of pharmaceutical products, for SEK 165 (USD 19.619) per share pr a total value of SEK 60.302 bil (USD 7.17 bil), subject to proration whereby 80% of Meda AB shares will receive cash and the remaining 20% in common shares. The offer was conditioned upon at least 90% shares being tendered. Mylan received irrevocable undertakings to accept the offer with respect to 30% of Neptune's share capital. Upon completion, Meda ordinary shares will be delisted from the Nasdaq Stockholm.</t>
  </si>
  <si>
    <t>Pfizer Inc</t>
  </si>
  <si>
    <t>US - On 9 March 2016, the board of Pfizer Inc, a New York-based manufacturer and wholesaler of pharmaceutical products, authorized the repurchase of up to USD 5 bil of the company's entire share capital, in an accelerated share repurchase transaction with Goldman Sachs &amp; Co.</t>
  </si>
  <si>
    <t>Completed</t>
  </si>
  <si>
    <t>SkyePharma PLC</t>
  </si>
  <si>
    <t>Vectura Group Plc</t>
  </si>
  <si>
    <t>Lazard
N+1 Singer Capital Markets Ltd</t>
  </si>
  <si>
    <t>JP Morgan Cazenove
Rothschild
Peel Hunt LLP</t>
  </si>
  <si>
    <t>Slaughter &amp; May
Pinsent Masons</t>
  </si>
  <si>
    <t>Ashurst
Simmons &amp; Simmons</t>
  </si>
  <si>
    <t>UK - Vectura Group Plc (Vectura) merged with Skyepharma PLC (Skyepharma), a London-based manufacturer of pharmaceuticals, in a stock swap transaction valued at GBP 429.880 mil (USD 608. 237 mil), via a scheme of arrangement. Vectura offered a choice of 2.7977 new ordinary shares or GBP 0.6506 (USD 0.921) in cash and 2. 3539 new ordinary shares per Skyepharma share. Based on Vectura's closing stock price of GBP 1.466 (USD 0.274) on 15 March 2016, the last full trading day prior to the announcement, each Skyepharma share was valued at GBP 4.101 (USD 5.803). Ventura received irrevocable undertakings to accept the offer with respect to 28.5% of Skyepharma's entire share capital.</t>
  </si>
  <si>
    <t>Epic Pharma LLC</t>
  </si>
  <si>
    <t>Investor Group</t>
  </si>
  <si>
    <t>Jefferies LLC</t>
  </si>
  <si>
    <t>Industrial &amp; Commercial Bank of China Ltd</t>
  </si>
  <si>
    <t>Herbert Smith Freehills
Hughes Hubbard &amp; Reed</t>
  </si>
  <si>
    <t>US - An investor group, comprised of Humanwell Healthcare USA LLC, a unit of Humanwell Healthcare (Group) Co Ltd and PuraCap Pharmaceutical LLC acquired the entire share capital of Epic Pharma LLC, a Laurelton- based manufacturer of pharmaceutical preparation, for USD 550 mil. Concurrently, Humanwell Healthcare USA LLC acquired the entire share capital of Epic RE Holdco LLC.</t>
  </si>
  <si>
    <t>Medivation Inc</t>
  </si>
  <si>
    <t>Sanofi SA</t>
  </si>
  <si>
    <t>Evercore Partners
JP Morgan</t>
  </si>
  <si>
    <t>Morgan Stanley
Goldman Sachs &amp; Co</t>
  </si>
  <si>
    <t>Cooley LLP
Wachtell Lipton Rosen &amp; Katz</t>
  </si>
  <si>
    <t>US - Sanofi SA (Sanofi) of France agreed to launch a tender offer to acquire the entire share capital of Medivation Inc (Medivation), a San Francisco-based manufacturer of pharmaceutical preparation, for a sweetened USD 58 in cash per share and USD 3 in contingent value right, for a total value of USD 10.372 bil in cash, via an unsolicited offer. Previously, Sanofi offered USD 52.50 in cash per share. Originally, Sanofi was rumored to be planning to acquire the entire share capital of Medivation. Subsequently, Pfizer Inc was rumored to be planning to acquire, via a challenging offer, the entire share capital of Medivation Inc.</t>
  </si>
  <si>
    <t>The Medicines Co-Non-Core</t>
  </si>
  <si>
    <t>CHIESI USA Inc</t>
  </si>
  <si>
    <t>Chiesi Farmaceutici SpA</t>
  </si>
  <si>
    <t>Goldman Sachs &amp; Co</t>
  </si>
  <si>
    <t>Cadwalader, Wickersham &amp; Taft
Fried Frank Harris Shriver &amp; Jacobson</t>
  </si>
  <si>
    <t>US - CHIESI USA Inc, a unit of Chiesi Farmaceutici SpA, acquired the non-core cardiovascular assets of The Medicines Co, a Parsippany- based manufacturer of pharmaceutical products, for an estimated USD 794 mil. The consideration consisted of USD 264 mil in cash, the assumption of USD 50 mil in liabilities, and up to a further USD 480 mil in profit- related payments.</t>
  </si>
  <si>
    <t>Allergan PLC</t>
  </si>
  <si>
    <t>US - On 10 May 2016, the board of Allergan plc, a Parsippany-based manufacturer and wholesaler of generic and specialty brand pharmaceutical products focuses on diseases, authorized the repurchase of up to USD 10 bil of the company's entire share capital, in open market transaction.</t>
  </si>
  <si>
    <t>Renaissance Acq Hldg-Topical</t>
  </si>
  <si>
    <t>Deutsche Bank</t>
  </si>
  <si>
    <t>Sidley &amp; Austin
Jones Day</t>
  </si>
  <si>
    <t>Cravath, Swaine &amp; Moore
Osler Hoskin &amp; Harcourt LLP</t>
  </si>
  <si>
    <t>CANADA - Mylan NV of the US acquired the topical pharmaceutical business of Renaissance Acquisition Holdings LLC, a Longueuil- based private equity firm, a unit of RoundTable Healthcare Partners LP, for CAD 1.284 bil (USD 1 bil). The consideration consisted of CAD 1.22 bil (USD 950 mil) in cash and up to CAD 64.19 mil (USD 50 mil) in profit- related payments.</t>
  </si>
  <si>
    <t>Anacor Pharmaceuticals Inc</t>
  </si>
  <si>
    <t>Citi</t>
  </si>
  <si>
    <t>Centerview Partners LLC
Guggenheim Securities LLC</t>
  </si>
  <si>
    <t>Davis Polk &amp; Wardwell
White &amp; Case LLP</t>
  </si>
  <si>
    <t>Wachtell Lipton Rosen &amp; Katz
Morgan Lewis &amp; Bockius</t>
  </si>
  <si>
    <t>US - Pfizer Inc (Pfizer) acquired the entire share capital of Anacor Pharmaceuticals Inc (Anacor), a Palo Alto-based biopharmaceutical company, for USD 99.25 in cash per share, or a total value of USD 5.541 bil. Earlier, Pfizer completed its tender offer for Anacor by accepting 35.006 mil shares, or 77.143% of Anacor's common shares outstanding. The offer was conditional upon at least the majority of Anacor's shares being tendered. On completion, Anacor common shares were delisted from the NASDAQ Stock Market.</t>
  </si>
  <si>
    <t>Bio Products Laboratory Ltd</t>
  </si>
  <si>
    <t>Creat Group Corp</t>
  </si>
  <si>
    <t>Lazard</t>
  </si>
  <si>
    <t>Freshfields Bruckhaus Deringer</t>
  </si>
  <si>
    <t>UK - Creat Group Corp of China definitively agreed to acquire Bio Products Laboratory Ltd, an Elstree- based manufacturer of pharmaceutical preparation, from Bain Capital Private Equity, for GBP 820 mil (USD 1.197 bil) in cash.</t>
  </si>
  <si>
    <t>Part Comp</t>
  </si>
  <si>
    <t>Celator Pharmaceuticals Inc</t>
  </si>
  <si>
    <t>Jazz Pharmaceuticals PLC</t>
  </si>
  <si>
    <t>MTS Health Partners LP</t>
  </si>
  <si>
    <t>RBC Capital Markets</t>
  </si>
  <si>
    <t>Kirkland &amp; Ellis
Fried Frank Harris Shriver &amp; Jacobson</t>
  </si>
  <si>
    <t>Cooley LLP</t>
  </si>
  <si>
    <t>US - Jazz Pharmaceuticals PLC (Jazz) completed its tender offer to acquire the entire share capital of Celator Pharmaceuticals Inc (Celator), an Ewing-based clinical- stage biopharmaceutical company, for USD 30.25 in cash per share, or a total USD 1.448 bil, by accepting 36.516 mil common shares or 81.13% of Celator's common shares outstanding. The offer was conditional upon at least a majority of Celator's shares being tendered.</t>
  </si>
  <si>
    <t>AbbVie Inc</t>
  </si>
  <si>
    <t>US - On 1 June 2016, the board of AbbVie Inc, a North Chicago-based manufacturer and wholesaler of pharmaceuticals, authorized to repurchase of up to USD 3. 8 bil of the company's entire share capital, in an accelerated share repurchase transaction with JPMorgan Chase &amp; Co.</t>
  </si>
  <si>
    <t>Daiichi Sankyo Co Ltd</t>
  </si>
  <si>
    <t>JAPAN - In June 2016, the board of Daiichi Sankyo Co Ltd, a Chuo-Ku, Tokyo-based manufacturer and wholesaler of pharmaceuticals, authorized the repurchase of up to JPY 50 bil (USD 477.55 mil) of the company's ordinary shares outstanding in open market transactions.</t>
  </si>
  <si>
    <t>Sanofi SA-Animal Health Bus</t>
  </si>
  <si>
    <t>Boehringer Ingelheim GmbH-Consumer Healthcare Business</t>
  </si>
  <si>
    <t>CH Boehringer Sohn AG &amp; Co KG</t>
  </si>
  <si>
    <t>Bank of America Merrill Lynch
Rothschild</t>
  </si>
  <si>
    <t>Weil Gotshal &amp; Manges
Allens</t>
  </si>
  <si>
    <t>FRANCE - Boehringer Ingelheim GmbH of Germany (Boehringer Ingelheim), a unit of CH Boehringer Sohn AG &amp; Co KG, definitely agreed to acquire the Animal Health Business (Merial) of Sanofi SA (Sanofi) , a Paris-based manufacturer of pharmaceutical preparation, in exchange for its Consumer Healthcare Business, valued at EUR 6.7 bil (USD 7.394 bil) and EUR 4.7 bil (USD 5.187 bil) in cash of equalization payment or a total value of EUR 11.4 bil (USD 12.581 bil), in asset swap transaction. Originally, in May 2010, Sanofi-Aventis SA was rumored to be seeking a buyer for its Merial operations and, in November 2015, Sanofi announced that it was seeking a buyer for Merial. Bayer AG, Pfizer Inc, Boehringer Ingelheim and Novartis AG were named potential bidders.</t>
  </si>
  <si>
    <t>US Generic Product Portfolio</t>
  </si>
  <si>
    <t>Mayne Pharma Group Ltd</t>
  </si>
  <si>
    <t>Greenhill &amp; Co, LLC</t>
  </si>
  <si>
    <t>Credit Suisse Group
UBS Investment Bank</t>
  </si>
  <si>
    <t>Kirkland &amp; Ellis</t>
  </si>
  <si>
    <t>US - Mayne Pharma Group Ltd of Australia agreed to acquire US Generic Product Portfolio from Teva Pharmaceutical Industries Ltd, a Tikva-based manufacturer of pharmaceutical products and Allergan PLC, a Parsippany-based manufacturer of generic pharmaceutical products, for USD 652 mil.</t>
  </si>
  <si>
    <t>Sagent Pharmaceuticals Inc</t>
  </si>
  <si>
    <t>Nichi-iko Pharmaceutical Co Ltd</t>
  </si>
  <si>
    <t>Nichi-iko Pharmaceutical</t>
  </si>
  <si>
    <t>Perella Weinberg Partners LP
Morgan Stanley</t>
  </si>
  <si>
    <t>JPMorgan Securities Japan Co Ltd</t>
  </si>
  <si>
    <t>Nishimura &amp; Asahi
Paul, Weiss
Rifkind &amp; Wharton
Hyman, Brown, Jefford, Rushton &amp; Hatfiel</t>
  </si>
  <si>
    <t>US - Nichi-iko Pharmaceutical CoLtd of Japan definitively agreed to acquire the entire share capital of Sagent Pharmaceuticals Inc (Sagent), a Schaumburg-based manufacturer of pharmaceutical preparation, from Vivo Ventures and other shareholders, for USD 21.75 in cash per share or a total value of USD 722.873, via tender offer. The offer was conditional upon at least a majority of Sagent's shares being tendered. Originally, in January 2016, Sagent was rumored to be seeking a buyer for the entire share capital of the company.</t>
  </si>
  <si>
    <t>Request</t>
  </si>
  <si>
    <t>Hits</t>
  </si>
  <si>
    <t>Request Description</t>
  </si>
  <si>
    <t>0</t>
  </si>
  <si>
    <t>-</t>
  </si>
  <si>
    <t>DATABASES: Special Merger Sectors (Aus/NZ) (MA, OMA, IMA)</t>
  </si>
  <si>
    <t>1</t>
  </si>
  <si>
    <t>Date Announced: 1/1/1962 to 7/19/2016 (All) (Calendar)</t>
  </si>
  <si>
    <t>2</t>
  </si>
  <si>
    <t>25340</t>
  </si>
  <si>
    <t>Rank Date: 1/1/2016 to 7/19/2016 (Year-to-date) (Calendar)</t>
  </si>
  <si>
    <t>3</t>
  </si>
  <si>
    <t>23827</t>
  </si>
  <si>
    <t>Deal Status : C, I, L, PC, P, U</t>
  </si>
  <si>
    <t>4</t>
  </si>
  <si>
    <t>346</t>
  </si>
  <si>
    <t>Target Mid Industry : PHARMA</t>
  </si>
  <si>
    <t>5</t>
  </si>
  <si>
    <t>334</t>
  </si>
  <si>
    <t>Custom Analysis: M&amp;A Target Nation Region Volumes Annually</t>
  </si>
  <si>
    <t>6</t>
  </si>
  <si>
    <t>Custom Analysis: Target Nation Volumes "Target Nation Volumes</t>
  </si>
  <si>
    <t>7</t>
  </si>
  <si>
    <t>Use Request 4</t>
  </si>
  <si>
    <t>8</t>
  </si>
  <si>
    <t>20</t>
  </si>
  <si>
    <t>Top N Deals: Keep Top 20 Values by RANKVAL</t>
  </si>
  <si>
    <t>9</t>
  </si>
  <si>
    <t/>
  </si>
  <si>
    <t>Custom Report: Standard Deal List (Columnar)</t>
  </si>
  <si>
    <t xml:space="preserve">Billing Ref # : </t>
  </si>
  <si>
    <t>Capture File  : capt.6337</t>
  </si>
  <si>
    <t>Session Name  : Pharma.ssh</t>
  </si>
  <si>
    <t>M&amp;A Pharma Target Nation Volumes YTD 2016</t>
  </si>
  <si>
    <t xml:space="preserve">Target Nation
</t>
  </si>
  <si>
    <t xml:space="preserve">Source: Thomson Reuters  </t>
  </si>
  <si>
    <t xml:space="preserve">Target Primary Nation Region
 </t>
  </si>
  <si>
    <t>M&amp;A Pharma Regional Volumes YTD 2016</t>
  </si>
  <si>
    <t>Global M&amp;A Pharma Top 20 Deals YTD 2016</t>
  </si>
  <si>
    <t xml:space="preserve">Source: Thomson Reuters   </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</si>
</sst>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numFmt numFmtId="165" formatCode="################.0"/>
    <numFmt numFmtId="166" formatCode="################"/>
    <numFmt numFmtId="167" formatCode="mm/dd/yy"/>
    <numFmt numFmtId="168" formatCode="################.000"/>
    <numFmt numFmtId="169" formatCode="#,###,###,###,###,###.000"/>
  </numFmts>
  <fonts count="40">
    <font>
      <sz val="10"/>
      <color indexed="8"/>
      <name val="Arial"/>
      <family val="0"/>
    </font>
    <font>
      <b/>
      <sz val="10"/>
      <color indexed="8"/>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2"/>
      <color indexed="9"/>
      <name val="Arial"/>
      <family val="2"/>
    </font>
    <font>
      <b/>
      <sz val="10"/>
      <color indexed="9"/>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0"/>
      <name val="Arial"/>
      <family val="2"/>
    </font>
    <font>
      <b/>
      <sz val="10"/>
      <color theme="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1" tint="0.49998000264167786"/>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29"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30" borderId="1" applyNumberFormat="0" applyAlignment="0" applyProtection="0"/>
    <xf numFmtId="0" fontId="32" fillId="0" borderId="6" applyNumberFormat="0" applyFill="0" applyAlignment="0" applyProtection="0"/>
    <xf numFmtId="0" fontId="33" fillId="31" borderId="0" applyNumberFormat="0" applyBorder="0" applyAlignment="0" applyProtection="0"/>
    <xf numFmtId="0" fontId="0" fillId="32" borderId="7" applyNumberFormat="0" applyFont="0" applyAlignment="0" applyProtection="0"/>
    <xf numFmtId="0" fontId="34" fillId="27" borderId="8"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cellStyleXfs>
  <cellXfs count="26">
    <xf numFmtId="0" fontId="0" fillId="0" borderId="0" xfId="0" applyAlignment="1">
      <alignment/>
    </xf>
    <xf numFmtId="0" fontId="0" fillId="0" borderId="0" xfId="0" applyNumberFormat="1" applyFont="1" applyFill="1" applyBorder="1" applyAlignment="1" applyProtection="1">
      <alignment/>
      <protection/>
    </xf>
    <xf numFmtId="0" fontId="1" fillId="0" borderId="0" xfId="0" applyNumberFormat="1" applyFont="1" applyFill="1" applyBorder="1" applyAlignment="1" applyProtection="1">
      <alignment horizontal="center"/>
      <protection/>
    </xf>
    <xf numFmtId="0" fontId="0" fillId="0" borderId="0" xfId="0" applyNumberFormat="1" applyFont="1" applyFill="1" applyBorder="1" applyAlignment="1" applyProtection="1">
      <alignment horizontal="right"/>
      <protection/>
    </xf>
    <xf numFmtId="0" fontId="0" fillId="0" borderId="0" xfId="0" applyNumberFormat="1" applyFont="1" applyFill="1" applyBorder="1" applyAlignment="1" applyProtection="1">
      <alignment horizontal="left"/>
      <protection/>
    </xf>
    <xf numFmtId="164" fontId="0" fillId="0" borderId="0" xfId="0" applyNumberFormat="1" applyFont="1" applyFill="1" applyBorder="1" applyAlignment="1" applyProtection="1">
      <alignment horizontal="right"/>
      <protection/>
    </xf>
    <xf numFmtId="165" fontId="0" fillId="0" borderId="0" xfId="0" applyNumberFormat="1" applyFont="1" applyFill="1" applyBorder="1" applyAlignment="1" applyProtection="1">
      <alignment horizontal="right"/>
      <protection/>
    </xf>
    <xf numFmtId="166" fontId="0" fillId="0" borderId="0" xfId="0" applyNumberFormat="1" applyFont="1" applyFill="1" applyBorder="1" applyAlignment="1" applyProtection="1">
      <alignment horizontal="right"/>
      <protection/>
    </xf>
    <xf numFmtId="0" fontId="1" fillId="0" borderId="0" xfId="0" applyNumberFormat="1" applyFont="1" applyFill="1" applyBorder="1" applyAlignment="1" applyProtection="1">
      <alignment horizontal="left"/>
      <protection/>
    </xf>
    <xf numFmtId="164" fontId="1" fillId="0" borderId="0" xfId="0" applyNumberFormat="1" applyFont="1" applyFill="1" applyBorder="1" applyAlignment="1" applyProtection="1">
      <alignment horizontal="right"/>
      <protection/>
    </xf>
    <xf numFmtId="165" fontId="1" fillId="0" borderId="0" xfId="0" applyNumberFormat="1" applyFont="1" applyFill="1" applyBorder="1" applyAlignment="1" applyProtection="1">
      <alignment horizontal="right"/>
      <protection/>
    </xf>
    <xf numFmtId="166" fontId="1" fillId="0" borderId="0" xfId="0" applyNumberFormat="1" applyFont="1" applyFill="1" applyBorder="1" applyAlignment="1" applyProtection="1">
      <alignment horizontal="right"/>
      <protection/>
    </xf>
    <xf numFmtId="0" fontId="1" fillId="0" borderId="0" xfId="0" applyNumberFormat="1" applyFont="1" applyFill="1" applyBorder="1" applyAlignment="1" applyProtection="1">
      <alignment/>
      <protection/>
    </xf>
    <xf numFmtId="0" fontId="0" fillId="0" borderId="0" xfId="0" applyNumberFormat="1" applyFont="1" applyFill="1" applyBorder="1" applyAlignment="1" applyProtection="1">
      <alignment vertical="top" wrapText="1"/>
      <protection/>
    </xf>
    <xf numFmtId="167" fontId="0" fillId="0" borderId="0" xfId="0" applyNumberFormat="1" applyFont="1" applyFill="1" applyBorder="1" applyAlignment="1" applyProtection="1">
      <alignment vertical="top" wrapText="1"/>
      <protection/>
    </xf>
    <xf numFmtId="168" fontId="0" fillId="0" borderId="0" xfId="0" applyNumberFormat="1" applyFont="1" applyFill="1" applyBorder="1" applyAlignment="1" applyProtection="1">
      <alignment vertical="top" wrapText="1"/>
      <protection/>
    </xf>
    <xf numFmtId="169" fontId="0" fillId="0" borderId="0" xfId="0" applyNumberFormat="1" applyFont="1" applyFill="1" applyBorder="1" applyAlignment="1" applyProtection="1">
      <alignment vertical="top" wrapText="1"/>
      <protection/>
    </xf>
    <xf numFmtId="0" fontId="1"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left" vertical="top" wrapText="1"/>
      <protection/>
    </xf>
    <xf numFmtId="1" fontId="0" fillId="0" borderId="0" xfId="0" applyNumberFormat="1" applyFont="1" applyFill="1" applyBorder="1" applyAlignment="1" applyProtection="1">
      <alignment horizontal="left" vertical="top" wrapText="1"/>
      <protection/>
    </xf>
    <xf numFmtId="166" fontId="0" fillId="0" borderId="0" xfId="0" applyNumberFormat="1" applyFont="1" applyFill="1" applyBorder="1" applyAlignment="1" applyProtection="1">
      <alignment horizontal="left" vertical="top" wrapText="1"/>
      <protection/>
    </xf>
    <xf numFmtId="0" fontId="1" fillId="0" borderId="0" xfId="0" applyNumberFormat="1" applyFont="1" applyFill="1" applyBorder="1" applyAlignment="1" applyProtection="1">
      <alignment horizontal="center"/>
      <protection/>
    </xf>
    <xf numFmtId="0" fontId="1" fillId="0" borderId="0" xfId="0" applyNumberFormat="1" applyFont="1" applyFill="1" applyBorder="1" applyAlignment="1" applyProtection="1">
      <alignment horizontal="left"/>
      <protection/>
    </xf>
    <xf numFmtId="0" fontId="38" fillId="33" borderId="0" xfId="0" applyNumberFormat="1" applyFont="1" applyFill="1" applyBorder="1" applyAlignment="1" applyProtection="1">
      <alignment/>
      <protection/>
    </xf>
    <xf numFmtId="0" fontId="39" fillId="33" borderId="0" xfId="0" applyNumberFormat="1" applyFont="1" applyFill="1" applyBorder="1" applyAlignment="1" applyProtection="1">
      <alignment horizontal="center" wrapText="1"/>
      <protection/>
    </xf>
    <xf numFmtId="0" fontId="39" fillId="33" borderId="0" xfId="0" applyNumberFormat="1" applyFont="1" applyFill="1" applyBorder="1" applyAlignment="1" applyProtection="1">
      <alignment vertical="top" wrapText="1"/>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FFFFFF"/>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theme="9" tint="-0.4999699890613556"/>
  </sheetPr>
  <dimension ref="A1:D54"/>
  <sheetViews>
    <sheetView tabSelected="1" zoomScalePageLayoutView="0" workbookViewId="0" topLeftCell="A1">
      <selection activeCell="A1" sqref="A1:D1"/>
    </sheetView>
  </sheetViews>
  <sheetFormatPr defaultColWidth="10.28125" defaultRowHeight="12.75" customHeight="1"/>
  <cols>
    <col min="1" max="1" width="28.8515625" style="1" customWidth="1"/>
    <col min="2" max="2" width="23.421875" style="1" customWidth="1"/>
    <col min="3" max="3" width="8.8515625" style="1" customWidth="1"/>
    <col min="4" max="4" width="13.7109375" style="1" customWidth="1"/>
    <col min="5" max="5" width="3.00390625" style="1" customWidth="1"/>
  </cols>
  <sheetData>
    <row r="1" spans="1:4" ht="12.75" customHeight="1">
      <c r="A1" s="23" t="s">
        <v>207</v>
      </c>
      <c r="B1" s="23"/>
      <c r="C1" s="23"/>
      <c r="D1" s="23"/>
    </row>
    <row r="3" spans="1:4" ht="12.75">
      <c r="A3" s="22" t="s">
        <v>209</v>
      </c>
      <c r="B3" s="22"/>
      <c r="C3" s="22"/>
      <c r="D3" s="22"/>
    </row>
    <row r="4" spans="1:4" ht="12.75">
      <c r="A4" s="21"/>
      <c r="B4" s="21"/>
      <c r="C4" s="21"/>
      <c r="D4" s="21"/>
    </row>
    <row r="5" spans="1:4" ht="38.25">
      <c r="A5" s="24" t="s">
        <v>208</v>
      </c>
      <c r="B5" s="24" t="s">
        <v>0</v>
      </c>
      <c r="C5" s="24" t="s">
        <v>1</v>
      </c>
      <c r="D5" s="24" t="s">
        <v>2</v>
      </c>
    </row>
    <row r="6" spans="1:4" ht="12.75">
      <c r="A6" s="2" t="s">
        <v>3</v>
      </c>
      <c r="B6" s="3"/>
      <c r="C6" s="3"/>
      <c r="D6" s="3"/>
    </row>
    <row r="7" spans="1:4" ht="12.75">
      <c r="A7" s="4" t="s">
        <v>12</v>
      </c>
      <c r="B7" s="5">
        <v>21226</v>
      </c>
      <c r="C7" s="6">
        <v>36.4</v>
      </c>
      <c r="D7" s="7">
        <v>58</v>
      </c>
    </row>
    <row r="8" spans="1:4" ht="12.75">
      <c r="A8" s="4" t="s">
        <v>13</v>
      </c>
      <c r="B8" s="5">
        <v>12824.5</v>
      </c>
      <c r="C8" s="6">
        <v>22</v>
      </c>
      <c r="D8" s="7">
        <v>9</v>
      </c>
    </row>
    <row r="9" spans="1:4" ht="12.75">
      <c r="A9" s="4" t="s">
        <v>14</v>
      </c>
      <c r="B9" s="5">
        <v>9922.2</v>
      </c>
      <c r="C9" s="6">
        <v>17</v>
      </c>
      <c r="D9" s="7">
        <v>3</v>
      </c>
    </row>
    <row r="10" spans="1:4" ht="12.75">
      <c r="A10" s="4" t="s">
        <v>15</v>
      </c>
      <c r="B10" s="5">
        <v>7403.2</v>
      </c>
      <c r="C10" s="6">
        <v>12.7</v>
      </c>
      <c r="D10" s="7">
        <v>97</v>
      </c>
    </row>
    <row r="11" spans="1:4" ht="12.75">
      <c r="A11" s="4" t="s">
        <v>16</v>
      </c>
      <c r="B11" s="5">
        <v>1796.6</v>
      </c>
      <c r="C11" s="6">
        <v>3.1</v>
      </c>
      <c r="D11" s="7">
        <v>8</v>
      </c>
    </row>
    <row r="12" spans="1:4" ht="12.75">
      <c r="A12" s="4" t="s">
        <v>17</v>
      </c>
      <c r="B12" s="5">
        <v>1036.8</v>
      </c>
      <c r="C12" s="6">
        <v>1.8</v>
      </c>
      <c r="D12" s="7">
        <v>14</v>
      </c>
    </row>
    <row r="13" spans="1:4" ht="12.75">
      <c r="A13" s="4" t="s">
        <v>18</v>
      </c>
      <c r="B13" s="6">
        <v>699.9</v>
      </c>
      <c r="C13" s="6">
        <v>1.2</v>
      </c>
      <c r="D13" s="7">
        <v>23</v>
      </c>
    </row>
    <row r="14" spans="1:4" ht="12.75">
      <c r="A14" s="4" t="s">
        <v>19</v>
      </c>
      <c r="B14" s="6">
        <v>587.5</v>
      </c>
      <c r="C14" s="6">
        <v>1</v>
      </c>
      <c r="D14" s="7">
        <v>9</v>
      </c>
    </row>
    <row r="15" spans="1:4" ht="12.75">
      <c r="A15" s="4" t="s">
        <v>20</v>
      </c>
      <c r="B15" s="6">
        <v>441.9</v>
      </c>
      <c r="C15" s="6">
        <v>0.8</v>
      </c>
      <c r="D15" s="7">
        <v>3</v>
      </c>
    </row>
    <row r="16" spans="1:4" ht="12.75">
      <c r="A16" s="4" t="s">
        <v>8</v>
      </c>
      <c r="B16" s="6">
        <v>397.7</v>
      </c>
      <c r="C16" s="6">
        <v>0.7</v>
      </c>
      <c r="D16" s="7">
        <v>18</v>
      </c>
    </row>
    <row r="17" spans="1:4" ht="12.75">
      <c r="A17" s="4" t="s">
        <v>21</v>
      </c>
      <c r="B17" s="6">
        <v>375.7</v>
      </c>
      <c r="C17" s="6">
        <v>0.6</v>
      </c>
      <c r="D17" s="7">
        <v>1</v>
      </c>
    </row>
    <row r="18" spans="1:4" ht="12.75">
      <c r="A18" s="4" t="s">
        <v>22</v>
      </c>
      <c r="B18" s="6">
        <v>315.6</v>
      </c>
      <c r="C18" s="6">
        <v>0.5</v>
      </c>
      <c r="D18" s="7">
        <v>3</v>
      </c>
    </row>
    <row r="19" spans="1:4" ht="12.75">
      <c r="A19" s="4" t="s">
        <v>23</v>
      </c>
      <c r="B19" s="6">
        <v>303.3</v>
      </c>
      <c r="C19" s="6">
        <v>0.5</v>
      </c>
      <c r="D19" s="7">
        <v>1</v>
      </c>
    </row>
    <row r="20" spans="1:4" ht="12.75">
      <c r="A20" s="4" t="s">
        <v>24</v>
      </c>
      <c r="B20" s="6">
        <v>275</v>
      </c>
      <c r="C20" s="6">
        <v>0.5</v>
      </c>
      <c r="D20" s="7">
        <v>1</v>
      </c>
    </row>
    <row r="21" spans="1:4" ht="12.75">
      <c r="A21" s="4" t="s">
        <v>25</v>
      </c>
      <c r="B21" s="6">
        <v>227.9</v>
      </c>
      <c r="C21" s="6">
        <v>0.4</v>
      </c>
      <c r="D21" s="7">
        <v>11</v>
      </c>
    </row>
    <row r="22" spans="1:4" ht="12.75">
      <c r="A22" s="4" t="s">
        <v>26</v>
      </c>
      <c r="B22" s="6">
        <v>142.4</v>
      </c>
      <c r="C22" s="6">
        <v>0.2</v>
      </c>
      <c r="D22" s="7">
        <v>1</v>
      </c>
    </row>
    <row r="23" spans="1:4" ht="12.75">
      <c r="A23" s="4" t="s">
        <v>27</v>
      </c>
      <c r="B23" s="6">
        <v>98.5</v>
      </c>
      <c r="C23" s="6">
        <v>0.2</v>
      </c>
      <c r="D23" s="7">
        <v>7</v>
      </c>
    </row>
    <row r="24" spans="1:4" ht="12.75">
      <c r="A24" s="4" t="s">
        <v>28</v>
      </c>
      <c r="B24" s="6">
        <v>49.5</v>
      </c>
      <c r="C24" s="6">
        <v>0.1</v>
      </c>
      <c r="D24" s="7">
        <v>5</v>
      </c>
    </row>
    <row r="25" spans="1:4" ht="12.75">
      <c r="A25" s="4" t="s">
        <v>29</v>
      </c>
      <c r="B25" s="6">
        <v>47.3</v>
      </c>
      <c r="C25" s="6">
        <v>0.1</v>
      </c>
      <c r="D25" s="7">
        <v>1</v>
      </c>
    </row>
    <row r="26" spans="1:4" ht="12.75">
      <c r="A26" s="4" t="s">
        <v>30</v>
      </c>
      <c r="B26" s="6">
        <v>36.5</v>
      </c>
      <c r="C26" s="6">
        <v>0.1</v>
      </c>
      <c r="D26" s="7">
        <v>4</v>
      </c>
    </row>
    <row r="27" spans="1:4" ht="12.75">
      <c r="A27" s="4" t="s">
        <v>31</v>
      </c>
      <c r="B27" s="6">
        <v>33.3</v>
      </c>
      <c r="C27" s="6">
        <v>0.1</v>
      </c>
      <c r="D27" s="7">
        <v>4</v>
      </c>
    </row>
    <row r="28" spans="1:4" ht="12.75">
      <c r="A28" s="4" t="s">
        <v>32</v>
      </c>
      <c r="B28" s="6">
        <v>28.1</v>
      </c>
      <c r="C28" s="6">
        <v>0.1</v>
      </c>
      <c r="D28" s="7">
        <v>7</v>
      </c>
    </row>
    <row r="29" spans="1:4" ht="12.75">
      <c r="A29" s="4" t="s">
        <v>33</v>
      </c>
      <c r="B29" s="6">
        <v>27.2</v>
      </c>
      <c r="C29" s="6">
        <v>0.1</v>
      </c>
      <c r="D29" s="7">
        <v>6</v>
      </c>
    </row>
    <row r="30" spans="1:4" ht="12.75">
      <c r="A30" s="4" t="s">
        <v>34</v>
      </c>
      <c r="B30" s="6">
        <v>24.4</v>
      </c>
      <c r="C30" s="6">
        <v>0</v>
      </c>
      <c r="D30" s="7">
        <v>2</v>
      </c>
    </row>
    <row r="31" spans="1:4" ht="12.75">
      <c r="A31" s="4" t="s">
        <v>35</v>
      </c>
      <c r="B31" s="6">
        <v>18.3</v>
      </c>
      <c r="C31" s="6">
        <v>0</v>
      </c>
      <c r="D31" s="7">
        <v>10</v>
      </c>
    </row>
    <row r="32" spans="1:4" ht="12.75">
      <c r="A32" s="4" t="s">
        <v>36</v>
      </c>
      <c r="B32" s="6">
        <v>15</v>
      </c>
      <c r="C32" s="6">
        <v>0</v>
      </c>
      <c r="D32" s="7">
        <v>1</v>
      </c>
    </row>
    <row r="33" spans="1:4" ht="12.75">
      <c r="A33" s="4" t="s">
        <v>37</v>
      </c>
      <c r="B33" s="6">
        <v>14</v>
      </c>
      <c r="C33" s="6">
        <v>0</v>
      </c>
      <c r="D33" s="7">
        <v>1</v>
      </c>
    </row>
    <row r="34" spans="1:4" ht="12.75">
      <c r="A34" s="4" t="s">
        <v>38</v>
      </c>
      <c r="B34" s="6">
        <v>8.3</v>
      </c>
      <c r="C34" s="6">
        <v>0</v>
      </c>
      <c r="D34" s="7">
        <v>2</v>
      </c>
    </row>
    <row r="35" spans="1:4" ht="12.75">
      <c r="A35" s="4" t="s">
        <v>39</v>
      </c>
      <c r="B35" s="6">
        <v>6.1</v>
      </c>
      <c r="C35" s="6">
        <v>0</v>
      </c>
      <c r="D35" s="7">
        <v>1</v>
      </c>
    </row>
    <row r="36" spans="1:4" ht="12.75">
      <c r="A36" s="4" t="s">
        <v>40</v>
      </c>
      <c r="B36" s="6">
        <v>5.4</v>
      </c>
      <c r="C36" s="6">
        <v>0</v>
      </c>
      <c r="D36" s="7">
        <v>2</v>
      </c>
    </row>
    <row r="37" spans="1:4" ht="12.75">
      <c r="A37" s="4" t="s">
        <v>41</v>
      </c>
      <c r="B37" s="6">
        <v>5.1</v>
      </c>
      <c r="C37" s="6">
        <v>0</v>
      </c>
      <c r="D37" s="7">
        <v>2</v>
      </c>
    </row>
    <row r="38" spans="1:4" ht="12.75">
      <c r="A38" s="4" t="s">
        <v>42</v>
      </c>
      <c r="B38" s="6">
        <v>2.4</v>
      </c>
      <c r="C38" s="6">
        <v>0</v>
      </c>
      <c r="D38" s="7">
        <v>1</v>
      </c>
    </row>
    <row r="39" spans="1:4" ht="12.75">
      <c r="A39" s="4" t="s">
        <v>43</v>
      </c>
      <c r="B39" s="6">
        <v>1.7</v>
      </c>
      <c r="C39" s="6">
        <v>0</v>
      </c>
      <c r="D39" s="7">
        <v>3</v>
      </c>
    </row>
    <row r="40" spans="1:4" ht="12.75">
      <c r="A40" s="4" t="s">
        <v>44</v>
      </c>
      <c r="B40" s="6">
        <v>1.4</v>
      </c>
      <c r="C40" s="6">
        <v>0</v>
      </c>
      <c r="D40" s="7">
        <v>2</v>
      </c>
    </row>
    <row r="41" spans="1:4" ht="12.75">
      <c r="A41" s="4" t="s">
        <v>45</v>
      </c>
      <c r="B41" s="6">
        <v>0</v>
      </c>
      <c r="C41" s="6">
        <v>0</v>
      </c>
      <c r="D41" s="7">
        <v>1</v>
      </c>
    </row>
    <row r="42" spans="1:4" ht="12.75">
      <c r="A42" s="4" t="s">
        <v>46</v>
      </c>
      <c r="B42" s="6">
        <v>0</v>
      </c>
      <c r="C42" s="6">
        <v>0</v>
      </c>
      <c r="D42" s="7">
        <v>1</v>
      </c>
    </row>
    <row r="43" spans="1:4" ht="12.75">
      <c r="A43" s="4" t="s">
        <v>47</v>
      </c>
      <c r="B43" s="6">
        <v>0</v>
      </c>
      <c r="C43" s="6">
        <v>0</v>
      </c>
      <c r="D43" s="7">
        <v>1</v>
      </c>
    </row>
    <row r="44" spans="1:4" ht="12.75">
      <c r="A44" s="4" t="s">
        <v>48</v>
      </c>
      <c r="B44" s="6">
        <v>0</v>
      </c>
      <c r="C44" s="6">
        <v>0</v>
      </c>
      <c r="D44" s="7">
        <v>1</v>
      </c>
    </row>
    <row r="45" spans="1:4" ht="12.75">
      <c r="A45" s="4" t="s">
        <v>49</v>
      </c>
      <c r="B45" s="6">
        <v>0</v>
      </c>
      <c r="C45" s="6">
        <v>0</v>
      </c>
      <c r="D45" s="7">
        <v>1</v>
      </c>
    </row>
    <row r="46" spans="1:4" ht="12.75">
      <c r="A46" s="4" t="s">
        <v>50</v>
      </c>
      <c r="B46" s="6">
        <v>0</v>
      </c>
      <c r="C46" s="6">
        <v>0</v>
      </c>
      <c r="D46" s="7">
        <v>1</v>
      </c>
    </row>
    <row r="47" spans="1:4" ht="12.75">
      <c r="A47" s="4" t="s">
        <v>51</v>
      </c>
      <c r="B47" s="6">
        <v>0</v>
      </c>
      <c r="C47" s="6">
        <v>0</v>
      </c>
      <c r="D47" s="7">
        <v>1</v>
      </c>
    </row>
    <row r="48" spans="1:4" ht="12.75">
      <c r="A48" s="4" t="s">
        <v>52</v>
      </c>
      <c r="B48" s="6">
        <v>0</v>
      </c>
      <c r="C48" s="6">
        <v>0</v>
      </c>
      <c r="D48" s="7">
        <v>6</v>
      </c>
    </row>
    <row r="49" spans="1:4" ht="12.75">
      <c r="A49" s="4"/>
      <c r="B49" s="3"/>
      <c r="C49" s="3"/>
      <c r="D49" s="3"/>
    </row>
    <row r="50" spans="1:4" ht="12.75">
      <c r="A50" s="8" t="s">
        <v>9</v>
      </c>
      <c r="B50" s="9">
        <v>58398.4</v>
      </c>
      <c r="C50" s="10">
        <v>100</v>
      </c>
      <c r="D50" s="11">
        <v>334</v>
      </c>
    </row>
    <row r="51" spans="1:4" ht="12.75">
      <c r="A51" s="8"/>
      <c r="B51" s="3"/>
      <c r="C51" s="3"/>
      <c r="D51" s="3"/>
    </row>
    <row r="52" spans="1:4" ht="12.75">
      <c r="A52" s="4"/>
      <c r="B52" s="3"/>
      <c r="C52" s="3"/>
      <c r="D52" s="3"/>
    </row>
    <row r="53" spans="1:4" ht="12.75">
      <c r="A53" s="4"/>
      <c r="B53" s="3"/>
      <c r="C53" s="3"/>
      <c r="D53" s="3"/>
    </row>
    <row r="54" spans="2:4" ht="12.75">
      <c r="B54" s="3"/>
      <c r="C54" s="3"/>
      <c r="D54" s="3"/>
    </row>
  </sheetData>
  <sheetProtection/>
  <mergeCells count="2">
    <mergeCell ref="A4:D4"/>
    <mergeCell ref="A3:D3"/>
  </mergeCells>
  <printOptions/>
  <pageMargins left="0.75" right="0.75" top="1" bottom="1" header="0.5" footer="0.5"/>
  <pageSetup fitToHeight="0" fitToWidth="0" orientation="portrait" paperSize="9"/>
</worksheet>
</file>

<file path=xl/worksheets/sheet2.xml><?xml version="1.0" encoding="utf-8"?>
<worksheet xmlns="http://schemas.openxmlformats.org/spreadsheetml/2006/main" xmlns:r="http://schemas.openxmlformats.org/officeDocument/2006/relationships">
  <sheetPr>
    <tabColor theme="9" tint="-0.24997000396251678"/>
  </sheetPr>
  <dimension ref="A1:D17"/>
  <sheetViews>
    <sheetView zoomScalePageLayoutView="0" workbookViewId="0" topLeftCell="A1">
      <selection activeCell="A16" sqref="A16"/>
    </sheetView>
  </sheetViews>
  <sheetFormatPr defaultColWidth="10.28125" defaultRowHeight="12.75" customHeight="1"/>
  <cols>
    <col min="1" max="1" width="50.00390625" style="1" customWidth="1"/>
    <col min="2" max="2" width="23.421875" style="1" customWidth="1"/>
    <col min="3" max="3" width="8.8515625" style="1" customWidth="1"/>
    <col min="4" max="4" width="13.7109375" style="1" customWidth="1"/>
    <col min="5" max="5" width="3.00390625" style="1" customWidth="1"/>
  </cols>
  <sheetData>
    <row r="1" spans="1:4" ht="12.75" customHeight="1">
      <c r="A1" s="23" t="s">
        <v>211</v>
      </c>
      <c r="B1" s="23"/>
      <c r="C1" s="23"/>
      <c r="D1" s="23"/>
    </row>
    <row r="3" ht="12.75" customHeight="1">
      <c r="A3" s="8" t="s">
        <v>10</v>
      </c>
    </row>
    <row r="4" spans="1:4" ht="12.75">
      <c r="A4" s="21"/>
      <c r="B4" s="21"/>
      <c r="C4" s="21"/>
      <c r="D4" s="21"/>
    </row>
    <row r="5" spans="1:4" ht="38.25">
      <c r="A5" s="24" t="s">
        <v>210</v>
      </c>
      <c r="B5" s="24" t="s">
        <v>0</v>
      </c>
      <c r="C5" s="24" t="s">
        <v>1</v>
      </c>
      <c r="D5" s="24" t="s">
        <v>2</v>
      </c>
    </row>
    <row r="6" spans="1:4" ht="12.75">
      <c r="A6" s="2" t="s">
        <v>3</v>
      </c>
      <c r="B6" s="3"/>
      <c r="C6" s="3"/>
      <c r="D6" s="3"/>
    </row>
    <row r="7" spans="1:4" ht="12.75">
      <c r="A7" s="4" t="s">
        <v>4</v>
      </c>
      <c r="B7" s="5">
        <v>26421.1</v>
      </c>
      <c r="C7" s="6">
        <v>45.2</v>
      </c>
      <c r="D7" s="7">
        <v>71</v>
      </c>
    </row>
    <row r="8" spans="1:4" ht="12.75">
      <c r="A8" s="4" t="s">
        <v>5</v>
      </c>
      <c r="B8" s="5">
        <v>22314.5</v>
      </c>
      <c r="C8" s="6">
        <v>38.2</v>
      </c>
      <c r="D8" s="7">
        <v>87</v>
      </c>
    </row>
    <row r="9" spans="1:4" ht="12.75">
      <c r="A9" s="4" t="s">
        <v>6</v>
      </c>
      <c r="B9" s="5">
        <v>8769.9</v>
      </c>
      <c r="C9" s="6">
        <v>15</v>
      </c>
      <c r="D9" s="7">
        <v>150</v>
      </c>
    </row>
    <row r="10" spans="1:4" ht="12.75">
      <c r="A10" s="4" t="s">
        <v>7</v>
      </c>
      <c r="B10" s="6">
        <v>495.3</v>
      </c>
      <c r="C10" s="6">
        <v>0.9</v>
      </c>
      <c r="D10" s="7">
        <v>8</v>
      </c>
    </row>
    <row r="11" spans="1:4" ht="12.75">
      <c r="A11" s="4" t="s">
        <v>8</v>
      </c>
      <c r="B11" s="6">
        <v>397.7</v>
      </c>
      <c r="C11" s="6">
        <v>0.7</v>
      </c>
      <c r="D11" s="7">
        <v>18</v>
      </c>
    </row>
    <row r="12" spans="1:4" ht="12.75">
      <c r="A12" s="4"/>
      <c r="B12" s="3"/>
      <c r="C12" s="3"/>
      <c r="D12" s="3"/>
    </row>
    <row r="13" spans="1:4" ht="12.75">
      <c r="A13" s="8" t="s">
        <v>9</v>
      </c>
      <c r="B13" s="9">
        <v>58398.4</v>
      </c>
      <c r="C13" s="10">
        <v>100</v>
      </c>
      <c r="D13" s="11">
        <v>334</v>
      </c>
    </row>
    <row r="14" spans="1:4" ht="12.75">
      <c r="A14" s="8"/>
      <c r="B14" s="3"/>
      <c r="C14" s="3"/>
      <c r="D14" s="3"/>
    </row>
    <row r="15" spans="1:4" ht="12.75">
      <c r="A15" s="4"/>
      <c r="B15" s="3"/>
      <c r="C15" s="3"/>
      <c r="D15" s="3"/>
    </row>
    <row r="16" spans="1:4" ht="12.75">
      <c r="A16" s="4"/>
      <c r="B16" s="3"/>
      <c r="C16" s="3"/>
      <c r="D16" s="3"/>
    </row>
    <row r="17" spans="2:4" ht="12.75">
      <c r="B17" s="3"/>
      <c r="C17" s="3"/>
      <c r="D17" s="3"/>
    </row>
  </sheetData>
  <sheetProtection/>
  <mergeCells count="1">
    <mergeCell ref="A4:D4"/>
  </mergeCells>
  <printOptions/>
  <pageMargins left="0.75" right="0.75" top="1" bottom="1" header="0.5" footer="0.5"/>
  <pageSetup fitToHeight="0" fitToWidth="0" orientation="portrait" paperSize="9"/>
</worksheet>
</file>

<file path=xl/worksheets/sheet3.xml><?xml version="1.0" encoding="utf-8"?>
<worksheet xmlns="http://schemas.openxmlformats.org/spreadsheetml/2006/main" xmlns:r="http://schemas.openxmlformats.org/officeDocument/2006/relationships">
  <sheetPr>
    <tabColor theme="9" tint="0.39998000860214233"/>
  </sheetPr>
  <dimension ref="A1:Q26"/>
  <sheetViews>
    <sheetView zoomScalePageLayoutView="0" workbookViewId="0" topLeftCell="A1">
      <selection activeCell="F44" sqref="F44"/>
    </sheetView>
  </sheetViews>
  <sheetFormatPr defaultColWidth="10.28125" defaultRowHeight="12.75" customHeight="1"/>
  <cols>
    <col min="1" max="1" width="12.7109375" style="1" customWidth="1"/>
    <col min="2" max="2" width="14.7109375" style="1" customWidth="1"/>
    <col min="3" max="3" width="16.57421875" style="1" customWidth="1"/>
    <col min="4" max="4" width="17.7109375" style="1" customWidth="1"/>
    <col min="5" max="5" width="13.7109375" style="1" customWidth="1"/>
    <col min="6" max="6" width="35.140625" style="1" customWidth="1"/>
    <col min="7" max="7" width="18.57421875" style="1" customWidth="1"/>
    <col min="8" max="8" width="14.00390625" style="1" customWidth="1"/>
    <col min="9" max="9" width="59.00390625" style="1" customWidth="1"/>
    <col min="10" max="10" width="18.57421875" style="1" customWidth="1"/>
    <col min="11" max="11" width="34.7109375" style="1" customWidth="1"/>
    <col min="12" max="12" width="18.57421875" style="1" customWidth="1"/>
    <col min="13" max="13" width="32.57421875" style="1" customWidth="1"/>
    <col min="14" max="14" width="42.140625" style="1" customWidth="1"/>
    <col min="15" max="15" width="38.421875" style="1" customWidth="1"/>
    <col min="16" max="16" width="42.00390625" style="1" customWidth="1"/>
    <col min="17" max="17" width="35.7109375" style="1" customWidth="1"/>
    <col min="18" max="18" width="12.421875" style="1" customWidth="1"/>
  </cols>
  <sheetData>
    <row r="1" spans="1:17" ht="12.75" customHeight="1">
      <c r="A1" s="23" t="s">
        <v>212</v>
      </c>
      <c r="B1" s="23"/>
      <c r="C1" s="23"/>
      <c r="D1" s="23"/>
      <c r="E1" s="23"/>
      <c r="F1" s="23"/>
      <c r="G1" s="23"/>
      <c r="H1" s="23"/>
      <c r="I1" s="23"/>
      <c r="J1" s="23"/>
      <c r="K1" s="23"/>
      <c r="L1" s="23"/>
      <c r="M1" s="23"/>
      <c r="N1" s="23"/>
      <c r="O1" s="23"/>
      <c r="P1" s="23"/>
      <c r="Q1" s="23"/>
    </row>
    <row r="3" ht="12.75">
      <c r="A3" s="12" t="s">
        <v>213</v>
      </c>
    </row>
    <row r="4" ht="12.75">
      <c r="A4" s="12"/>
    </row>
    <row r="5" spans="1:17" ht="51">
      <c r="A5" s="25" t="s">
        <v>11</v>
      </c>
      <c r="B5" s="25" t="s">
        <v>53</v>
      </c>
      <c r="C5" s="25" t="s">
        <v>54</v>
      </c>
      <c r="D5" s="25" t="s">
        <v>55</v>
      </c>
      <c r="E5" s="25" t="s">
        <v>56</v>
      </c>
      <c r="F5" s="25" t="s">
        <v>57</v>
      </c>
      <c r="G5" s="25" t="s">
        <v>58</v>
      </c>
      <c r="H5" s="25" t="s">
        <v>59</v>
      </c>
      <c r="I5" s="25" t="s">
        <v>60</v>
      </c>
      <c r="J5" s="25" t="s">
        <v>61</v>
      </c>
      <c r="K5" s="25" t="s">
        <v>62</v>
      </c>
      <c r="L5" s="25" t="s">
        <v>63</v>
      </c>
      <c r="M5" s="25" t="s">
        <v>64</v>
      </c>
      <c r="N5" s="25" t="s">
        <v>65</v>
      </c>
      <c r="O5" s="25" t="s">
        <v>66</v>
      </c>
      <c r="P5" s="25" t="s">
        <v>67</v>
      </c>
      <c r="Q5" s="25" t="s">
        <v>68</v>
      </c>
    </row>
    <row r="6" spans="1:17" ht="83.25" customHeight="1">
      <c r="A6" s="14">
        <f>DATE(2016,6,27)</f>
        <v>42548</v>
      </c>
      <c r="B6" s="14">
        <f>DATE(2016,6,27)</f>
        <v>42548</v>
      </c>
      <c r="C6" s="13"/>
      <c r="D6" s="16">
        <v>12581.393</v>
      </c>
      <c r="E6" s="13" t="s">
        <v>69</v>
      </c>
      <c r="F6" s="13" t="s">
        <v>155</v>
      </c>
      <c r="G6" s="13" t="s">
        <v>13</v>
      </c>
      <c r="H6" s="13" t="s">
        <v>71</v>
      </c>
      <c r="I6" s="13" t="s">
        <v>156</v>
      </c>
      <c r="J6" s="13" t="s">
        <v>32</v>
      </c>
      <c r="K6" s="13" t="s">
        <v>157</v>
      </c>
      <c r="L6" s="13" t="s">
        <v>32</v>
      </c>
      <c r="M6" s="13" t="s">
        <v>140</v>
      </c>
      <c r="N6" s="13" t="s">
        <v>158</v>
      </c>
      <c r="O6" s="13" t="s">
        <v>159</v>
      </c>
      <c r="P6" s="13" t="s">
        <v>141</v>
      </c>
      <c r="Q6" s="13" t="s">
        <v>160</v>
      </c>
    </row>
    <row r="7" spans="1:17" ht="87" customHeight="1">
      <c r="A7" s="14">
        <f>DATE(2016,4,28)</f>
        <v>42488</v>
      </c>
      <c r="B7" s="14">
        <f>DATE(2016,4,28)</f>
        <v>42488</v>
      </c>
      <c r="C7" s="13"/>
      <c r="D7" s="16">
        <v>10053.026</v>
      </c>
      <c r="E7" s="13" t="s">
        <v>69</v>
      </c>
      <c r="F7" s="13" t="s">
        <v>113</v>
      </c>
      <c r="G7" s="13" t="s">
        <v>80</v>
      </c>
      <c r="H7" s="13" t="s">
        <v>71</v>
      </c>
      <c r="I7" s="13" t="s">
        <v>114</v>
      </c>
      <c r="J7" s="13" t="s">
        <v>13</v>
      </c>
      <c r="K7" s="13" t="s">
        <v>114</v>
      </c>
      <c r="L7" s="13" t="s">
        <v>13</v>
      </c>
      <c r="M7" s="13" t="s">
        <v>115</v>
      </c>
      <c r="N7" s="13" t="s">
        <v>116</v>
      </c>
      <c r="O7" s="13" t="s">
        <v>117</v>
      </c>
      <c r="P7" s="13"/>
      <c r="Q7" s="13" t="s">
        <v>118</v>
      </c>
    </row>
    <row r="8" spans="1:17" ht="70.5" customHeight="1">
      <c r="A8" s="14">
        <f>DATE(2016,5,10)</f>
        <v>42500</v>
      </c>
      <c r="B8" s="14">
        <f>DATE(2016,5,10)</f>
        <v>42500</v>
      </c>
      <c r="C8" s="13"/>
      <c r="D8" s="16">
        <v>10000</v>
      </c>
      <c r="E8" s="13" t="s">
        <v>69</v>
      </c>
      <c r="F8" s="13" t="s">
        <v>125</v>
      </c>
      <c r="G8" s="13" t="s">
        <v>80</v>
      </c>
      <c r="H8" s="13" t="s">
        <v>71</v>
      </c>
      <c r="I8" s="13" t="s">
        <v>125</v>
      </c>
      <c r="J8" s="13" t="s">
        <v>80</v>
      </c>
      <c r="K8" s="13" t="s">
        <v>125</v>
      </c>
      <c r="L8" s="13" t="s">
        <v>80</v>
      </c>
      <c r="M8" s="13"/>
      <c r="N8" s="13"/>
      <c r="O8" s="13"/>
      <c r="P8" s="13"/>
      <c r="Q8" s="13" t="s">
        <v>126</v>
      </c>
    </row>
    <row r="9" spans="1:17" ht="71.25" customHeight="1">
      <c r="A9" s="14">
        <f>DATE(2016,2,10)</f>
        <v>42410</v>
      </c>
      <c r="B9" s="14">
        <f>DATE(2016,2,10)</f>
        <v>42410</v>
      </c>
      <c r="C9" s="13"/>
      <c r="D9" s="16">
        <v>9917.048</v>
      </c>
      <c r="E9" s="13" t="s">
        <v>69</v>
      </c>
      <c r="F9" s="13" t="s">
        <v>90</v>
      </c>
      <c r="G9" s="13" t="s">
        <v>14</v>
      </c>
      <c r="H9" s="13" t="s">
        <v>71</v>
      </c>
      <c r="I9" s="13" t="s">
        <v>91</v>
      </c>
      <c r="J9" s="13" t="s">
        <v>80</v>
      </c>
      <c r="K9" s="13" t="s">
        <v>91</v>
      </c>
      <c r="L9" s="13" t="s">
        <v>80</v>
      </c>
      <c r="M9" s="13" t="s">
        <v>92</v>
      </c>
      <c r="N9" s="13" t="s">
        <v>93</v>
      </c>
      <c r="O9" s="13" t="s">
        <v>94</v>
      </c>
      <c r="P9" s="13" t="s">
        <v>95</v>
      </c>
      <c r="Q9" s="13" t="s">
        <v>96</v>
      </c>
    </row>
    <row r="10" spans="1:17" ht="64.5" customHeight="1">
      <c r="A10" s="14">
        <f>DATE(2016,5,16)</f>
        <v>42506</v>
      </c>
      <c r="B10" s="14">
        <f>DATE(2016,5,16)</f>
        <v>42506</v>
      </c>
      <c r="C10" s="14">
        <f>DATE(2016,6,24)</f>
        <v>42545</v>
      </c>
      <c r="D10" s="16">
        <v>5469.091</v>
      </c>
      <c r="E10" s="13" t="s">
        <v>99</v>
      </c>
      <c r="F10" s="13" t="s">
        <v>132</v>
      </c>
      <c r="G10" s="13" t="s">
        <v>80</v>
      </c>
      <c r="H10" s="13" t="s">
        <v>71</v>
      </c>
      <c r="I10" s="13" t="s">
        <v>97</v>
      </c>
      <c r="J10" s="13" t="s">
        <v>80</v>
      </c>
      <c r="K10" s="13" t="s">
        <v>97</v>
      </c>
      <c r="L10" s="13" t="s">
        <v>80</v>
      </c>
      <c r="M10" s="13" t="s">
        <v>133</v>
      </c>
      <c r="N10" s="13" t="s">
        <v>134</v>
      </c>
      <c r="O10" s="13" t="s">
        <v>135</v>
      </c>
      <c r="P10" s="13" t="s">
        <v>136</v>
      </c>
      <c r="Q10" s="13" t="s">
        <v>137</v>
      </c>
    </row>
    <row r="11" spans="1:17" ht="83.25" customHeight="1">
      <c r="A11" s="14">
        <f>DATE(2016,3,9)</f>
        <v>42438</v>
      </c>
      <c r="B11" s="14">
        <f>DATE(2016,3,9)</f>
        <v>42438</v>
      </c>
      <c r="C11" s="13"/>
      <c r="D11" s="16">
        <v>5000</v>
      </c>
      <c r="E11" s="13" t="s">
        <v>69</v>
      </c>
      <c r="F11" s="13" t="s">
        <v>97</v>
      </c>
      <c r="G11" s="13" t="s">
        <v>80</v>
      </c>
      <c r="H11" s="13" t="s">
        <v>71</v>
      </c>
      <c r="I11" s="13" t="s">
        <v>97</v>
      </c>
      <c r="J11" s="13" t="s">
        <v>80</v>
      </c>
      <c r="K11" s="13" t="s">
        <v>97</v>
      </c>
      <c r="L11" s="13" t="s">
        <v>80</v>
      </c>
      <c r="M11" s="13"/>
      <c r="N11" s="13"/>
      <c r="O11" s="13"/>
      <c r="P11" s="13" t="s">
        <v>83</v>
      </c>
      <c r="Q11" s="13" t="s">
        <v>98</v>
      </c>
    </row>
    <row r="12" spans="1:17" ht="102">
      <c r="A12" s="14">
        <f>DATE(2016,6,1)</f>
        <v>42522</v>
      </c>
      <c r="B12" s="14">
        <f>DATE(2016,6,1)</f>
        <v>42522</v>
      </c>
      <c r="C12" s="13"/>
      <c r="D12" s="16">
        <v>3800</v>
      </c>
      <c r="E12" s="13" t="s">
        <v>69</v>
      </c>
      <c r="F12" s="13" t="s">
        <v>151</v>
      </c>
      <c r="G12" s="13" t="s">
        <v>80</v>
      </c>
      <c r="H12" s="13" t="s">
        <v>71</v>
      </c>
      <c r="I12" s="13" t="s">
        <v>151</v>
      </c>
      <c r="J12" s="13" t="s">
        <v>80</v>
      </c>
      <c r="K12" s="13" t="s">
        <v>151</v>
      </c>
      <c r="L12" s="13" t="s">
        <v>80</v>
      </c>
      <c r="M12" s="13"/>
      <c r="N12" s="13"/>
      <c r="O12" s="13"/>
      <c r="P12" s="13"/>
      <c r="Q12" s="13" t="s">
        <v>152</v>
      </c>
    </row>
    <row r="13" spans="1:17" ht="80.25" customHeight="1">
      <c r="A13" s="14">
        <f>DATE(2016,5,31)</f>
        <v>42521</v>
      </c>
      <c r="B13" s="14">
        <f>DATE(2016,5,31)</f>
        <v>42521</v>
      </c>
      <c r="C13" s="13"/>
      <c r="D13" s="16">
        <v>1393.618</v>
      </c>
      <c r="E13" s="13" t="s">
        <v>143</v>
      </c>
      <c r="F13" s="13" t="s">
        <v>144</v>
      </c>
      <c r="G13" s="13" t="s">
        <v>80</v>
      </c>
      <c r="H13" s="13" t="s">
        <v>71</v>
      </c>
      <c r="I13" s="13" t="s">
        <v>145</v>
      </c>
      <c r="J13" s="13" t="s">
        <v>80</v>
      </c>
      <c r="K13" s="13" t="s">
        <v>145</v>
      </c>
      <c r="L13" s="13" t="s">
        <v>80</v>
      </c>
      <c r="M13" s="13" t="s">
        <v>146</v>
      </c>
      <c r="N13" s="13" t="s">
        <v>147</v>
      </c>
      <c r="O13" s="13" t="s">
        <v>148</v>
      </c>
      <c r="P13" s="13" t="s">
        <v>149</v>
      </c>
      <c r="Q13" s="13" t="s">
        <v>150</v>
      </c>
    </row>
    <row r="14" spans="1:17" ht="89.25">
      <c r="A14" s="14">
        <f>DATE(2016,5,19)</f>
        <v>42509</v>
      </c>
      <c r="B14" s="14">
        <f>DATE(2016,5,19)</f>
        <v>42509</v>
      </c>
      <c r="C14" s="13"/>
      <c r="D14" s="16">
        <v>1196.708</v>
      </c>
      <c r="E14" s="13" t="s">
        <v>69</v>
      </c>
      <c r="F14" s="13" t="s">
        <v>138</v>
      </c>
      <c r="G14" s="13" t="s">
        <v>16</v>
      </c>
      <c r="H14" s="13" t="s">
        <v>71</v>
      </c>
      <c r="I14" s="13" t="s">
        <v>139</v>
      </c>
      <c r="J14" s="13" t="s">
        <v>15</v>
      </c>
      <c r="K14" s="13" t="s">
        <v>139</v>
      </c>
      <c r="L14" s="13" t="s">
        <v>15</v>
      </c>
      <c r="M14" s="13" t="s">
        <v>140</v>
      </c>
      <c r="N14" s="13"/>
      <c r="O14" s="13"/>
      <c r="P14" s="13" t="s">
        <v>141</v>
      </c>
      <c r="Q14" s="13" t="s">
        <v>142</v>
      </c>
    </row>
    <row r="15" spans="1:17" ht="70.5" customHeight="1">
      <c r="A15" s="14">
        <f>DATE(2016,5,13)</f>
        <v>42503</v>
      </c>
      <c r="B15" s="14">
        <f>DATE(2016,5,13)</f>
        <v>42503</v>
      </c>
      <c r="C15" s="14">
        <f>DATE(2016,6,15)</f>
        <v>42536</v>
      </c>
      <c r="D15" s="16">
        <v>1000</v>
      </c>
      <c r="E15" s="13" t="s">
        <v>99</v>
      </c>
      <c r="F15" s="13" t="s">
        <v>127</v>
      </c>
      <c r="G15" s="13" t="s">
        <v>17</v>
      </c>
      <c r="H15" s="13" t="s">
        <v>71</v>
      </c>
      <c r="I15" s="13" t="s">
        <v>91</v>
      </c>
      <c r="J15" s="13" t="s">
        <v>80</v>
      </c>
      <c r="K15" s="13" t="s">
        <v>91</v>
      </c>
      <c r="L15" s="13" t="s">
        <v>80</v>
      </c>
      <c r="M15" s="13" t="s">
        <v>128</v>
      </c>
      <c r="N15" s="13"/>
      <c r="O15" s="13" t="s">
        <v>129</v>
      </c>
      <c r="P15" s="13" t="s">
        <v>130</v>
      </c>
      <c r="Q15" s="13" t="s">
        <v>131</v>
      </c>
    </row>
    <row r="16" spans="1:17" ht="70.5" customHeight="1">
      <c r="A16" s="14">
        <f>DATE(2016,5,9)</f>
        <v>42499</v>
      </c>
      <c r="B16" s="14">
        <f>DATE(2016,5,9)</f>
        <v>42499</v>
      </c>
      <c r="C16" s="13"/>
      <c r="D16" s="15">
        <v>794</v>
      </c>
      <c r="E16" s="13" t="s">
        <v>69</v>
      </c>
      <c r="F16" s="13" t="s">
        <v>119</v>
      </c>
      <c r="G16" s="13" t="s">
        <v>80</v>
      </c>
      <c r="H16" s="13" t="s">
        <v>71</v>
      </c>
      <c r="I16" s="13" t="s">
        <v>120</v>
      </c>
      <c r="J16" s="13" t="s">
        <v>80</v>
      </c>
      <c r="K16" s="13" t="s">
        <v>121</v>
      </c>
      <c r="L16" s="13" t="s">
        <v>19</v>
      </c>
      <c r="M16" s="13" t="s">
        <v>122</v>
      </c>
      <c r="N16" s="13"/>
      <c r="O16" s="13" t="s">
        <v>123</v>
      </c>
      <c r="P16" s="13"/>
      <c r="Q16" s="13" t="s">
        <v>124</v>
      </c>
    </row>
    <row r="17" spans="1:17" ht="70.5" customHeight="1">
      <c r="A17" s="14">
        <f>DATE(2016,7,11)</f>
        <v>42562</v>
      </c>
      <c r="B17" s="14">
        <f>DATE(2016,7,11)</f>
        <v>42562</v>
      </c>
      <c r="C17" s="13"/>
      <c r="D17" s="15">
        <v>693.082</v>
      </c>
      <c r="E17" s="13" t="s">
        <v>69</v>
      </c>
      <c r="F17" s="13" t="s">
        <v>167</v>
      </c>
      <c r="G17" s="13" t="s">
        <v>80</v>
      </c>
      <c r="H17" s="13" t="s">
        <v>71</v>
      </c>
      <c r="I17" s="13" t="s">
        <v>168</v>
      </c>
      <c r="J17" s="13" t="s">
        <v>8</v>
      </c>
      <c r="K17" s="13" t="s">
        <v>169</v>
      </c>
      <c r="L17" s="13" t="s">
        <v>8</v>
      </c>
      <c r="M17" s="13" t="s">
        <v>170</v>
      </c>
      <c r="N17" s="13" t="s">
        <v>171</v>
      </c>
      <c r="O17" s="13" t="s">
        <v>165</v>
      </c>
      <c r="P17" s="13" t="s">
        <v>172</v>
      </c>
      <c r="Q17" s="13" t="s">
        <v>173</v>
      </c>
    </row>
    <row r="18" spans="1:17" ht="71.25" customHeight="1">
      <c r="A18" s="14">
        <f>DATE(2016,6,28)</f>
        <v>42549</v>
      </c>
      <c r="B18" s="14">
        <f>DATE(2016,6,28)</f>
        <v>42549</v>
      </c>
      <c r="C18" s="13"/>
      <c r="D18" s="15">
        <v>652</v>
      </c>
      <c r="E18" s="13" t="s">
        <v>69</v>
      </c>
      <c r="F18" s="13" t="s">
        <v>161</v>
      </c>
      <c r="G18" s="13" t="s">
        <v>80</v>
      </c>
      <c r="H18" s="13" t="s">
        <v>71</v>
      </c>
      <c r="I18" s="13" t="s">
        <v>162</v>
      </c>
      <c r="J18" s="13" t="s">
        <v>30</v>
      </c>
      <c r="K18" s="13" t="s">
        <v>162</v>
      </c>
      <c r="L18" s="13" t="s">
        <v>30</v>
      </c>
      <c r="M18" s="13" t="s">
        <v>163</v>
      </c>
      <c r="N18" s="13" t="s">
        <v>164</v>
      </c>
      <c r="O18" s="13" t="s">
        <v>165</v>
      </c>
      <c r="P18" s="13"/>
      <c r="Q18" s="13" t="s">
        <v>166</v>
      </c>
    </row>
    <row r="19" spans="1:17" ht="70.5" customHeight="1">
      <c r="A19" s="14">
        <f>DATE(2016,1,26)</f>
        <v>42395</v>
      </c>
      <c r="B19" s="14">
        <f>DATE(2016,1,26)</f>
        <v>42395</v>
      </c>
      <c r="C19" s="13"/>
      <c r="D19" s="15">
        <v>589.638</v>
      </c>
      <c r="E19" s="13" t="s">
        <v>69</v>
      </c>
      <c r="F19" s="13" t="s">
        <v>85</v>
      </c>
      <c r="G19" s="13" t="s">
        <v>15</v>
      </c>
      <c r="H19" s="13" t="s">
        <v>71</v>
      </c>
      <c r="I19" s="13" t="s">
        <v>86</v>
      </c>
      <c r="J19" s="13" t="s">
        <v>15</v>
      </c>
      <c r="K19" s="13" t="s">
        <v>87</v>
      </c>
      <c r="L19" s="13" t="s">
        <v>15</v>
      </c>
      <c r="M19" s="13" t="s">
        <v>88</v>
      </c>
      <c r="N19" s="13"/>
      <c r="O19" s="13"/>
      <c r="P19" s="13"/>
      <c r="Q19" s="13" t="s">
        <v>89</v>
      </c>
    </row>
    <row r="20" spans="1:17" ht="70.5" customHeight="1">
      <c r="A20" s="14">
        <f>DATE(2016,3,16)</f>
        <v>42445</v>
      </c>
      <c r="B20" s="14">
        <f>DATE(2016,3,16)</f>
        <v>42445</v>
      </c>
      <c r="C20" s="14">
        <f>DATE(2016,6,10)</f>
        <v>42531</v>
      </c>
      <c r="D20" s="15">
        <v>558.999</v>
      </c>
      <c r="E20" s="13" t="s">
        <v>99</v>
      </c>
      <c r="F20" s="13" t="s">
        <v>100</v>
      </c>
      <c r="G20" s="13" t="s">
        <v>16</v>
      </c>
      <c r="H20" s="13" t="s">
        <v>71</v>
      </c>
      <c r="I20" s="13" t="s">
        <v>101</v>
      </c>
      <c r="J20" s="13" t="s">
        <v>16</v>
      </c>
      <c r="K20" s="13" t="s">
        <v>101</v>
      </c>
      <c r="L20" s="13" t="s">
        <v>16</v>
      </c>
      <c r="M20" s="13" t="s">
        <v>102</v>
      </c>
      <c r="N20" s="13" t="s">
        <v>103</v>
      </c>
      <c r="O20" s="13" t="s">
        <v>104</v>
      </c>
      <c r="P20" s="13" t="s">
        <v>105</v>
      </c>
      <c r="Q20" s="13" t="s">
        <v>106</v>
      </c>
    </row>
    <row r="21" spans="1:17" ht="70.5" customHeight="1">
      <c r="A21" s="14">
        <f>DATE(2016,3,30)</f>
        <v>42459</v>
      </c>
      <c r="B21" s="14">
        <f>DATE(2016,3,30)</f>
        <v>42459</v>
      </c>
      <c r="C21" s="14">
        <f>DATE(2016,5,25)</f>
        <v>42515</v>
      </c>
      <c r="D21" s="15">
        <v>550</v>
      </c>
      <c r="E21" s="13" t="s">
        <v>99</v>
      </c>
      <c r="F21" s="13" t="s">
        <v>107</v>
      </c>
      <c r="G21" s="13" t="s">
        <v>80</v>
      </c>
      <c r="H21" s="13" t="s">
        <v>71</v>
      </c>
      <c r="I21" s="13" t="s">
        <v>108</v>
      </c>
      <c r="J21" s="13" t="s">
        <v>80</v>
      </c>
      <c r="K21" s="13" t="s">
        <v>108</v>
      </c>
      <c r="L21" s="13" t="s">
        <v>80</v>
      </c>
      <c r="M21" s="13" t="s">
        <v>109</v>
      </c>
      <c r="N21" s="13" t="s">
        <v>110</v>
      </c>
      <c r="O21" s="13" t="s">
        <v>111</v>
      </c>
      <c r="P21" s="13"/>
      <c r="Q21" s="13" t="s">
        <v>112</v>
      </c>
    </row>
    <row r="22" spans="1:17" ht="70.5" customHeight="1">
      <c r="A22" s="14">
        <f>DATE(2016,1,11)</f>
        <v>42380</v>
      </c>
      <c r="B22" s="14">
        <f>DATE(2016,1,11)</f>
        <v>42380</v>
      </c>
      <c r="C22" s="13"/>
      <c r="D22" s="15">
        <v>535</v>
      </c>
      <c r="E22" s="13" t="s">
        <v>69</v>
      </c>
      <c r="F22" s="13" t="s">
        <v>79</v>
      </c>
      <c r="G22" s="13" t="s">
        <v>80</v>
      </c>
      <c r="H22" s="13" t="s">
        <v>71</v>
      </c>
      <c r="I22" s="13" t="s">
        <v>81</v>
      </c>
      <c r="J22" s="13" t="s">
        <v>22</v>
      </c>
      <c r="K22" s="13" t="s">
        <v>81</v>
      </c>
      <c r="L22" s="13" t="s">
        <v>22</v>
      </c>
      <c r="M22" s="13"/>
      <c r="N22" s="13"/>
      <c r="O22" s="13" t="s">
        <v>82</v>
      </c>
      <c r="P22" s="13" t="s">
        <v>83</v>
      </c>
      <c r="Q22" s="13" t="s">
        <v>84</v>
      </c>
    </row>
    <row r="23" spans="1:17" ht="70.5" customHeight="1">
      <c r="A23" s="14">
        <f>DATE(2016,3,10)</f>
        <v>42439</v>
      </c>
      <c r="B23" s="14">
        <f>DATE(2016,1,1)</f>
        <v>42370</v>
      </c>
      <c r="C23" s="13"/>
      <c r="D23" s="15">
        <v>503.882</v>
      </c>
      <c r="E23" s="13" t="s">
        <v>69</v>
      </c>
      <c r="F23" s="13" t="s">
        <v>77</v>
      </c>
      <c r="G23" s="13" t="s">
        <v>15</v>
      </c>
      <c r="H23" s="13" t="s">
        <v>71</v>
      </c>
      <c r="I23" s="13" t="s">
        <v>72</v>
      </c>
      <c r="J23" s="13" t="s">
        <v>15</v>
      </c>
      <c r="K23" s="13" t="s">
        <v>73</v>
      </c>
      <c r="L23" s="13" t="s">
        <v>15</v>
      </c>
      <c r="M23" s="13"/>
      <c r="N23" s="13" t="s">
        <v>74</v>
      </c>
      <c r="O23" s="13"/>
      <c r="P23" s="13" t="s">
        <v>75</v>
      </c>
      <c r="Q23" s="13" t="s">
        <v>78</v>
      </c>
    </row>
    <row r="24" spans="1:17" ht="70.5" customHeight="1">
      <c r="A24" s="14">
        <f>DATE(2016,3,9)</f>
        <v>42438</v>
      </c>
      <c r="B24" s="14">
        <f>DATE(2016,1,1)</f>
        <v>42370</v>
      </c>
      <c r="C24" s="13"/>
      <c r="D24" s="15">
        <v>492.739</v>
      </c>
      <c r="E24" s="13" t="s">
        <v>69</v>
      </c>
      <c r="F24" s="13" t="s">
        <v>70</v>
      </c>
      <c r="G24" s="13" t="s">
        <v>15</v>
      </c>
      <c r="H24" s="13" t="s">
        <v>71</v>
      </c>
      <c r="I24" s="13" t="s">
        <v>72</v>
      </c>
      <c r="J24" s="13" t="s">
        <v>15</v>
      </c>
      <c r="K24" s="13" t="s">
        <v>73</v>
      </c>
      <c r="L24" s="13" t="s">
        <v>15</v>
      </c>
      <c r="M24" s="13"/>
      <c r="N24" s="13" t="s">
        <v>74</v>
      </c>
      <c r="O24" s="13"/>
      <c r="P24" s="13" t="s">
        <v>75</v>
      </c>
      <c r="Q24" s="13" t="s">
        <v>76</v>
      </c>
    </row>
    <row r="25" spans="1:17" ht="70.5" customHeight="1">
      <c r="A25" s="14">
        <f>DATE(2016,6,20)</f>
        <v>42541</v>
      </c>
      <c r="B25" s="14">
        <f>DATE(2016,6,20)</f>
        <v>42541</v>
      </c>
      <c r="C25" s="13"/>
      <c r="D25" s="15">
        <v>477.55</v>
      </c>
      <c r="E25" s="13" t="s">
        <v>69</v>
      </c>
      <c r="F25" s="13" t="s">
        <v>153</v>
      </c>
      <c r="G25" s="13" t="s">
        <v>8</v>
      </c>
      <c r="H25" s="13" t="s">
        <v>71</v>
      </c>
      <c r="I25" s="13" t="s">
        <v>153</v>
      </c>
      <c r="J25" s="13" t="s">
        <v>8</v>
      </c>
      <c r="K25" s="13" t="s">
        <v>153</v>
      </c>
      <c r="L25" s="13" t="s">
        <v>8</v>
      </c>
      <c r="M25" s="13"/>
      <c r="N25" s="13"/>
      <c r="O25" s="13"/>
      <c r="P25" s="13"/>
      <c r="Q25" s="13" t="s">
        <v>154</v>
      </c>
    </row>
    <row r="26" spans="1:17" ht="12.75">
      <c r="A26" s="13"/>
      <c r="B26" s="13"/>
      <c r="C26" s="13"/>
      <c r="D26" s="13"/>
      <c r="E26" s="13"/>
      <c r="F26" s="13"/>
      <c r="G26" s="13"/>
      <c r="H26" s="13"/>
      <c r="I26" s="13"/>
      <c r="J26" s="13"/>
      <c r="K26" s="13"/>
      <c r="L26" s="13"/>
      <c r="M26" s="13"/>
      <c r="N26" s="13"/>
      <c r="O26" s="13"/>
      <c r="P26" s="13"/>
      <c r="Q26" s="13"/>
    </row>
  </sheetData>
  <sheetProtection/>
  <printOptions/>
  <pageMargins left="0.75" right="0.75" top="1" bottom="1" header="0.5" footer="0.5"/>
  <pageSetup fitToHeight="0" fitToWidth="0" orientation="portrait" paperSize="9"/>
</worksheet>
</file>

<file path=xl/worksheets/sheet4.xml><?xml version="1.0" encoding="utf-8"?>
<worksheet xmlns="http://schemas.openxmlformats.org/spreadsheetml/2006/main" xmlns:r="http://schemas.openxmlformats.org/officeDocument/2006/relationships">
  <dimension ref="A1:C16"/>
  <sheetViews>
    <sheetView zoomScalePageLayoutView="0" workbookViewId="0" topLeftCell="A1">
      <selection activeCell="A1" sqref="A1"/>
    </sheetView>
  </sheetViews>
  <sheetFormatPr defaultColWidth="10.28125" defaultRowHeight="12.75" customHeight="1"/>
  <cols>
    <col min="1" max="2" width="9.7109375" style="0" customWidth="1"/>
    <col min="3" max="3" width="63.8515625" style="0" customWidth="1"/>
    <col min="4" max="4" width="12.421875" style="0" customWidth="1"/>
  </cols>
  <sheetData>
    <row r="1" ht="12.75">
      <c r="A1" s="17" t="s">
        <v>10</v>
      </c>
    </row>
    <row r="2" spans="1:3" ht="12.75">
      <c r="A2" s="18" t="s">
        <v>174</v>
      </c>
      <c r="B2" s="18" t="s">
        <v>175</v>
      </c>
      <c r="C2" s="18" t="s">
        <v>176</v>
      </c>
    </row>
    <row r="3" spans="1:3" ht="12.75">
      <c r="A3" s="19" t="s">
        <v>177</v>
      </c>
      <c r="B3" s="18" t="s">
        <v>178</v>
      </c>
      <c r="C3" s="18" t="s">
        <v>179</v>
      </c>
    </row>
    <row r="4" spans="1:3" ht="12.75">
      <c r="A4" s="20" t="s">
        <v>180</v>
      </c>
      <c r="B4" s="18" t="s">
        <v>178</v>
      </c>
      <c r="C4" s="18" t="s">
        <v>181</v>
      </c>
    </row>
    <row r="5" spans="1:3" ht="12.75">
      <c r="A5" s="20" t="s">
        <v>182</v>
      </c>
      <c r="B5" s="20" t="s">
        <v>183</v>
      </c>
      <c r="C5" s="18" t="s">
        <v>184</v>
      </c>
    </row>
    <row r="6" spans="1:3" ht="12.75">
      <c r="A6" s="20" t="s">
        <v>185</v>
      </c>
      <c r="B6" s="20" t="s">
        <v>186</v>
      </c>
      <c r="C6" s="18" t="s">
        <v>187</v>
      </c>
    </row>
    <row r="7" spans="1:3" ht="12.75">
      <c r="A7" s="20" t="s">
        <v>188</v>
      </c>
      <c r="B7" s="20" t="s">
        <v>189</v>
      </c>
      <c r="C7" s="18" t="s">
        <v>190</v>
      </c>
    </row>
    <row r="8" spans="1:3" ht="12.75">
      <c r="A8" s="20" t="s">
        <v>191</v>
      </c>
      <c r="B8" s="20" t="s">
        <v>192</v>
      </c>
      <c r="C8" s="18" t="s">
        <v>193</v>
      </c>
    </row>
    <row r="9" spans="1:3" ht="12.75">
      <c r="A9" s="20" t="s">
        <v>194</v>
      </c>
      <c r="B9" s="20" t="s">
        <v>192</v>
      </c>
      <c r="C9" s="18" t="s">
        <v>195</v>
      </c>
    </row>
    <row r="10" spans="1:3" ht="12.75">
      <c r="A10" s="20" t="s">
        <v>196</v>
      </c>
      <c r="B10" s="20" t="s">
        <v>189</v>
      </c>
      <c r="C10" s="18" t="s">
        <v>197</v>
      </c>
    </row>
    <row r="11" spans="1:3" ht="12.75">
      <c r="A11" s="20" t="s">
        <v>198</v>
      </c>
      <c r="B11" s="20" t="s">
        <v>199</v>
      </c>
      <c r="C11" s="18" t="s">
        <v>200</v>
      </c>
    </row>
    <row r="12" spans="1:3" ht="12.75">
      <c r="A12" s="20" t="s">
        <v>201</v>
      </c>
      <c r="B12" s="18" t="s">
        <v>202</v>
      </c>
      <c r="C12" s="18" t="s">
        <v>203</v>
      </c>
    </row>
    <row r="13" spans="1:3" ht="12.75">
      <c r="A13" s="18" t="s">
        <v>202</v>
      </c>
      <c r="B13" s="18" t="s">
        <v>202</v>
      </c>
      <c r="C13" s="18" t="s">
        <v>204</v>
      </c>
    </row>
    <row r="14" spans="1:3" ht="12.75">
      <c r="A14" s="18" t="s">
        <v>202</v>
      </c>
      <c r="B14" s="18" t="s">
        <v>202</v>
      </c>
      <c r="C14" s="18" t="s">
        <v>205</v>
      </c>
    </row>
    <row r="15" spans="1:3" ht="12.75">
      <c r="A15" s="18" t="s">
        <v>202</v>
      </c>
      <c r="B15" s="18" t="s">
        <v>202</v>
      </c>
      <c r="C15" s="18" t="s">
        <v>206</v>
      </c>
    </row>
    <row r="16" spans="1:3" ht="12.75">
      <c r="A16" s="18" t="s">
        <v>202</v>
      </c>
      <c r="B16" s="18" t="s">
        <v>202</v>
      </c>
      <c r="C16" s="18" t="s">
        <v>202</v>
      </c>
    </row>
  </sheetData>
  <sheetProtection/>
  <printOptions/>
  <pageMargins left="0.75" right="0.75" top="1" bottom="1" header="0.5" footer="0.5"/>
  <pageSetup fitToHeight="0" fitToWidth="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U8010425</cp:lastModifiedBy>
  <dcterms:modified xsi:type="dcterms:W3CDTF">2016-07-19T09:15:44Z</dcterms:modified>
  <cp:category/>
  <cp:version/>
  <cp:contentType/>
  <cp:contentStatus/>
</cp:coreProperties>
</file>